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TLA2001\Documents\My Web Sites\RTC\resource\"/>
    </mc:Choice>
  </mc:AlternateContent>
  <bookViews>
    <workbookView xWindow="240" yWindow="195" windowWidth="14160" windowHeight="54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7" i="1" l="1"/>
  <c r="C28" i="1" s="1"/>
  <c r="B29" i="1"/>
  <c r="B34" i="1"/>
  <c r="B36" i="1"/>
  <c r="B28" i="1"/>
  <c r="B7" i="1"/>
  <c r="C47" i="1" l="1"/>
  <c r="D27" i="1"/>
  <c r="E27" i="1"/>
  <c r="F27" i="1"/>
  <c r="C27" i="1"/>
  <c r="E33" i="1"/>
  <c r="F33" i="1"/>
  <c r="D33" i="1"/>
  <c r="D17" i="1" l="1"/>
  <c r="E17" i="1" s="1"/>
  <c r="D16" i="1"/>
  <c r="E16" i="1" s="1"/>
  <c r="E13" i="1"/>
  <c r="F13" i="1" s="1"/>
  <c r="D13" i="1"/>
  <c r="E6" i="1"/>
  <c r="F6" i="1"/>
  <c r="E7" i="1"/>
  <c r="E28" i="1" s="1"/>
  <c r="F7" i="1"/>
  <c r="F28" i="1" s="1"/>
  <c r="E8" i="1"/>
  <c r="F8" i="1"/>
  <c r="D8" i="1"/>
  <c r="D7" i="1"/>
  <c r="D28" i="1" s="1"/>
  <c r="D6" i="1"/>
  <c r="E25" i="1"/>
  <c r="F25" i="1"/>
  <c r="E24" i="1"/>
  <c r="F24" i="1"/>
  <c r="D25" i="1"/>
  <c r="D24" i="1"/>
  <c r="E21" i="1"/>
  <c r="F21" i="1"/>
  <c r="E22" i="1"/>
  <c r="F22" i="1"/>
  <c r="E23" i="1"/>
  <c r="F23" i="1"/>
  <c r="D23" i="1"/>
  <c r="D22" i="1"/>
  <c r="D21" i="1"/>
  <c r="F18" i="1"/>
  <c r="E18" i="1"/>
  <c r="F15" i="1"/>
  <c r="E15" i="1"/>
  <c r="F14" i="1"/>
  <c r="E14" i="1"/>
  <c r="F12" i="1"/>
  <c r="E12" i="1"/>
  <c r="E46" i="1"/>
  <c r="F46" i="1"/>
  <c r="D46" i="1"/>
  <c r="E45" i="1"/>
  <c r="F45" i="1"/>
  <c r="D45" i="1"/>
  <c r="E31" i="1" l="1"/>
  <c r="F16" i="1"/>
  <c r="F29" i="1"/>
  <c r="F17" i="1"/>
  <c r="E29" i="1"/>
  <c r="E30" i="1"/>
  <c r="F30" i="1"/>
  <c r="C29" i="1"/>
  <c r="D29" i="1"/>
  <c r="D30" i="1"/>
  <c r="F31" i="1" l="1"/>
  <c r="D31" i="1"/>
  <c r="E47" i="1"/>
  <c r="D47" i="1"/>
  <c r="F47" i="1"/>
  <c r="C30" i="1"/>
  <c r="D37" i="1" s="1"/>
  <c r="C31" i="1"/>
  <c r="E34" i="1" s="1"/>
  <c r="D34" i="1" l="1"/>
  <c r="D36" i="1" s="1"/>
  <c r="F34" i="1"/>
  <c r="F36" i="1" s="1"/>
  <c r="E36" i="1"/>
  <c r="E35" i="1"/>
  <c r="E37" i="1"/>
  <c r="F37" i="1"/>
  <c r="D35" i="1" l="1"/>
  <c r="F35" i="1"/>
</calcChain>
</file>

<file path=xl/comments1.xml><?xml version="1.0" encoding="utf-8"?>
<comments xmlns="http://schemas.openxmlformats.org/spreadsheetml/2006/main">
  <authors>
    <author>01APH2007</author>
  </authors>
  <commentList>
    <comment ref="B17" authorId="0" shapeId="0">
      <text>
        <r>
          <rPr>
            <b/>
            <sz val="9"/>
            <color indexed="81"/>
            <rFont val="Tahoma"/>
            <charset val="1"/>
          </rPr>
          <t>01APH2007:</t>
        </r>
        <r>
          <rPr>
            <sz val="9"/>
            <color indexed="81"/>
            <rFont val="Tahoma"/>
            <charset val="1"/>
          </rPr>
          <t xml:space="preserve">
Assumptions:
Unscrew=1 full PM per quarter (16hrs/ea) + 20hrs unsch downtime
DT Cores = 1/2 of Unscrew</t>
        </r>
      </text>
    </comment>
    <comment ref="B35" authorId="0" shapeId="0">
      <text>
        <r>
          <rPr>
            <b/>
            <sz val="9"/>
            <color indexed="81"/>
            <rFont val="Tahoma"/>
            <charset val="1"/>
          </rPr>
          <t>01APH2007:</t>
        </r>
        <r>
          <rPr>
            <sz val="9"/>
            <color indexed="81"/>
            <rFont val="Tahoma"/>
            <charset val="1"/>
          </rPr>
          <t xml:space="preserve">
Annual savings - capital cost inc + maint/qa diff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01APH2007:</t>
        </r>
        <r>
          <rPr>
            <sz val="9"/>
            <color indexed="81"/>
            <rFont val="Tahoma"/>
            <charset val="1"/>
          </rPr>
          <t xml:space="preserve">
Annual savings - capital cost inc + maint/qa diff</t>
        </r>
      </text>
    </comment>
  </commentList>
</comments>
</file>

<file path=xl/sharedStrings.xml><?xml version="1.0" encoding="utf-8"?>
<sst xmlns="http://schemas.openxmlformats.org/spreadsheetml/2006/main" count="36" uniqueCount="34">
  <si>
    <t>Press Rate ($/hr)</t>
  </si>
  <si>
    <t>Cycle Time (s)</t>
  </si>
  <si>
    <t xml:space="preserve">Cavitation </t>
  </si>
  <si>
    <t>Production Weeks per Year</t>
  </si>
  <si>
    <t>Production Hrs per Week</t>
  </si>
  <si>
    <t>Productivity</t>
  </si>
  <si>
    <t>Molder's Profit Margin (%)</t>
  </si>
  <si>
    <t>Overhead (% upcharge)</t>
  </si>
  <si>
    <t>MFG Costs and Capacity</t>
  </si>
  <si>
    <t>Part Cost:</t>
  </si>
  <si>
    <t>Part Weight (g)</t>
  </si>
  <si>
    <t>Annual Volume</t>
  </si>
  <si>
    <t>Assumptions:</t>
  </si>
  <si>
    <t>Toolroom Rate</t>
  </si>
  <si>
    <t>Quality, % defect</t>
  </si>
  <si>
    <t>Molding:</t>
  </si>
  <si>
    <t>Maintenance Hrs/year</t>
  </si>
  <si>
    <t>DT Core</t>
  </si>
  <si>
    <t>Capacity</t>
  </si>
  <si>
    <t>Mold Type</t>
  </si>
  <si>
    <t>Unscrew</t>
  </si>
  <si>
    <t>Threaded Core Cost</t>
  </si>
  <si>
    <t>Mold Cost Assumptions</t>
  </si>
  <si>
    <t>Maint &amp; QA Cost</t>
  </si>
  <si>
    <t>Savings:</t>
  </si>
  <si>
    <t>ROI (1 Yr Savings)</t>
  </si>
  <si>
    <t>Capacity Gain</t>
  </si>
  <si>
    <t>DT Core Gains 1:
Cycle Time, Eff, QA</t>
  </si>
  <si>
    <t>DT Core Gains 3:
+ Less Cavities</t>
  </si>
  <si>
    <t>Unscrewing Mold</t>
  </si>
  <si>
    <t>DT Core Gains 2:
+ Smaller Press</t>
  </si>
  <si>
    <t>Result:</t>
  </si>
  <si>
    <t>Region:</t>
  </si>
  <si>
    <t>NA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</si>
</sst>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"/>
    <numFmt numFmtId="165" formatCode="0.0%"/>
    <numFmt numFmtId="166" formatCode="0.0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gradientFill degree="90">
        <stop position="0">
          <color theme="0"/>
        </stop>
        <stop position="1">
          <color theme="5" tint="0.40000610370189521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7" fontId="0" fillId="0" borderId="0" xfId="1" applyNumberFormat="1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" fontId="0" fillId="4" borderId="0" xfId="0" applyNumberFormat="1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37" fontId="0" fillId="4" borderId="0" xfId="1" applyNumberFormat="1" applyFon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37" fontId="0" fillId="4" borderId="8" xfId="1" applyNumberFormat="1" applyFon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4" borderId="5" xfId="0" applyNumberForma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0" fontId="0" fillId="4" borderId="7" xfId="0" applyFill="1" applyBorder="1" applyAlignment="1">
      <alignment horizontal="right" wrapText="1"/>
    </xf>
    <xf numFmtId="0" fontId="0" fillId="4" borderId="7" xfId="0" applyFont="1" applyFill="1" applyBorder="1" applyAlignment="1">
      <alignment horizontal="right"/>
    </xf>
    <xf numFmtId="3" fontId="0" fillId="4" borderId="8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right" wrapText="1"/>
    </xf>
    <xf numFmtId="0" fontId="7" fillId="3" borderId="1" xfId="0" applyFont="1" applyFill="1" applyBorder="1" applyAlignment="1">
      <alignment horizontal="left"/>
    </xf>
    <xf numFmtId="3" fontId="7" fillId="3" borderId="2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7" fillId="3" borderId="7" xfId="0" applyFont="1" applyFill="1" applyBorder="1"/>
    <xf numFmtId="164" fontId="7" fillId="3" borderId="8" xfId="0" applyNumberFormat="1" applyFont="1" applyFill="1" applyBorder="1" applyAlignment="1">
      <alignment horizontal="center"/>
    </xf>
    <xf numFmtId="0" fontId="2" fillId="3" borderId="4" xfId="0" applyFont="1" applyFill="1" applyBorder="1"/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165" fontId="0" fillId="4" borderId="6" xfId="2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0" fillId="5" borderId="0" xfId="0" applyFill="1" applyBorder="1"/>
    <xf numFmtId="0" fontId="1" fillId="5" borderId="0" xfId="0" applyFont="1" applyFill="1" applyBorder="1"/>
    <xf numFmtId="0" fontId="0" fillId="5" borderId="0" xfId="0" applyFont="1" applyFill="1"/>
    <xf numFmtId="0" fontId="1" fillId="5" borderId="0" xfId="0" applyFont="1" applyFill="1"/>
    <xf numFmtId="0" fontId="0" fillId="5" borderId="0" xfId="0" applyFill="1" applyBorder="1" applyAlignment="1">
      <alignment horizontal="right"/>
    </xf>
    <xf numFmtId="1" fontId="0" fillId="5" borderId="0" xfId="0" applyNumberFormat="1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ont="1" applyFill="1" applyBorder="1" applyAlignment="1">
      <alignment horizontal="right"/>
    </xf>
    <xf numFmtId="3" fontId="0" fillId="5" borderId="0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right" wrapText="1"/>
    </xf>
    <xf numFmtId="164" fontId="0" fillId="5" borderId="0" xfId="0" applyNumberFormat="1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7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" fontId="0" fillId="5" borderId="0" xfId="0" applyNumberFormat="1" applyFill="1" applyBorder="1" applyAlignment="1">
      <alignment horizontal="center"/>
    </xf>
    <xf numFmtId="9" fontId="0" fillId="5" borderId="0" xfId="0" applyNumberFormat="1" applyFill="1" applyBorder="1" applyAlignment="1">
      <alignment horizontal="center"/>
    </xf>
    <xf numFmtId="165" fontId="0" fillId="5" borderId="0" xfId="2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2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right" wrapText="1"/>
    </xf>
    <xf numFmtId="164" fontId="9" fillId="4" borderId="0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right" wrapText="1"/>
    </xf>
    <xf numFmtId="164" fontId="9" fillId="4" borderId="5" xfId="0" applyNumberFormat="1" applyFont="1" applyFill="1" applyBorder="1" applyAlignment="1">
      <alignment horizontal="center"/>
    </xf>
    <xf numFmtId="0" fontId="0" fillId="6" borderId="1" xfId="0" applyFill="1" applyBorder="1"/>
    <xf numFmtId="1" fontId="0" fillId="6" borderId="2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0" fontId="9" fillId="4" borderId="7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center"/>
    </xf>
    <xf numFmtId="1" fontId="3" fillId="6" borderId="2" xfId="0" applyNumberFormat="1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right"/>
    </xf>
    <xf numFmtId="1" fontId="0" fillId="5" borderId="2" xfId="0" applyNumberForma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wrapText="1"/>
    </xf>
    <xf numFmtId="1" fontId="10" fillId="2" borderId="3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0" fontId="0" fillId="4" borderId="0" xfId="0" applyNumberFormat="1" applyFont="1" applyFill="1" applyBorder="1" applyAlignment="1">
      <alignment horizontal="center"/>
    </xf>
    <xf numFmtId="0" fontId="0" fillId="4" borderId="8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>
      <alignment horizontal="center"/>
    </xf>
    <xf numFmtId="0" fontId="0" fillId="4" borderId="6" xfId="0" applyNumberFormat="1" applyFont="1" applyFill="1" applyBorder="1" applyAlignment="1">
      <alignment horizontal="center"/>
    </xf>
    <xf numFmtId="0" fontId="0" fillId="5" borderId="0" xfId="0" applyNumberFormat="1" applyFill="1" applyBorder="1"/>
    <xf numFmtId="0" fontId="9" fillId="4" borderId="0" xfId="0" applyNumberFormat="1" applyFont="1" applyFill="1" applyBorder="1" applyAlignment="1">
      <alignment horizontal="center"/>
    </xf>
    <xf numFmtId="0" fontId="9" fillId="4" borderId="8" xfId="0" applyNumberFormat="1" applyFont="1" applyFill="1" applyBorder="1" applyAlignment="1">
      <alignment horizontal="center"/>
    </xf>
    <xf numFmtId="0" fontId="9" fillId="4" borderId="5" xfId="0" applyNumberFormat="1" applyFont="1" applyFill="1" applyBorder="1" applyAlignment="1">
      <alignment horizontal="center"/>
    </xf>
    <xf numFmtId="0" fontId="9" fillId="4" borderId="6" xfId="0" applyNumberFormat="1" applyFont="1" applyFill="1" applyBorder="1" applyAlignment="1">
      <alignment horizontal="center"/>
    </xf>
    <xf numFmtId="166" fontId="0" fillId="4" borderId="0" xfId="0" applyNumberFormat="1" applyFont="1" applyFill="1" applyBorder="1" applyAlignment="1">
      <alignment horizontal="center"/>
    </xf>
    <xf numFmtId="166" fontId="0" fillId="4" borderId="8" xfId="0" applyNumberFormat="1" applyFont="1" applyFill="1" applyBorder="1" applyAlignment="1">
      <alignment horizontal="center"/>
    </xf>
    <xf numFmtId="167" fontId="0" fillId="4" borderId="0" xfId="1" applyNumberFormat="1" applyFont="1" applyFill="1" applyBorder="1" applyAlignment="1">
      <alignment horizontal="center"/>
    </xf>
    <xf numFmtId="167" fontId="0" fillId="4" borderId="8" xfId="1" applyNumberFormat="1" applyFont="1" applyFill="1" applyBorder="1" applyAlignment="1">
      <alignment horizontal="center"/>
    </xf>
    <xf numFmtId="167" fontId="9" fillId="4" borderId="0" xfId="1" applyNumberFormat="1" applyFont="1" applyFill="1" applyBorder="1" applyAlignment="1">
      <alignment horizontal="center"/>
    </xf>
    <xf numFmtId="167" fontId="9" fillId="4" borderId="8" xfId="1" applyNumberFormat="1" applyFont="1" applyFill="1" applyBorder="1" applyAlignment="1">
      <alignment horizontal="center"/>
    </xf>
    <xf numFmtId="0" fontId="11" fillId="7" borderId="0" xfId="0" applyFont="1" applyFill="1" applyBorder="1" applyAlignment="1">
      <alignment horizontal="right"/>
    </xf>
    <xf numFmtId="1" fontId="11" fillId="7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numFmt numFmtId="168" formatCode="[$€-2]\ 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Sheet1!$B$28</c:f>
              <c:strCache>
                <c:ptCount val="1"/>
                <c:pt idx="0">
                  <c:v>Part Cost ($/1000)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402887139107611E-2"/>
                  <c:y val="-5.2096223502370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625109361329884E-2"/>
                  <c:y val="-6.5120279377962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958442694663167E-2"/>
                  <c:y val="-6.946163133649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402887139107715E-2"/>
                  <c:y val="-6.0778927419432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Sheet1!$C$27:$F$27</c:f>
              <c:strCache>
                <c:ptCount val="4"/>
                <c:pt idx="0">
                  <c:v>Unscrewing Mold</c:v>
                </c:pt>
                <c:pt idx="1">
                  <c:v>DT Core Gains 1:
Cycle Time, Eff, QA</c:v>
                </c:pt>
                <c:pt idx="2">
                  <c:v>DT Core Gains 2:
+ Smaller Press</c:v>
                </c:pt>
                <c:pt idx="3">
                  <c:v>DT Core Gains 3:
+ Less Cavities</c:v>
                </c:pt>
              </c:strCache>
            </c:strRef>
          </c:cat>
          <c:val>
            <c:numRef>
              <c:f>Sheet1!$C$28:$F$28</c:f>
              <c:numCache>
                <c:formatCode>0.0</c:formatCode>
                <c:ptCount val="4"/>
                <c:pt idx="0">
                  <c:v>26.139179515418498</c:v>
                </c:pt>
                <c:pt idx="1">
                  <c:v>16.735244330233318</c:v>
                </c:pt>
                <c:pt idx="2">
                  <c:v>14.709781367270354</c:v>
                </c:pt>
                <c:pt idx="3">
                  <c:v>22.811633219122207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5167336"/>
        <c:axId val="2451700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Sheet1!$B$29</c15:sqref>
                        </c15:formulaRef>
                      </c:ext>
                    </c:extLst>
                    <c:strCache>
                      <c:ptCount val="1"/>
                      <c:pt idx="0">
                        <c:v>Capital Cost Est ($)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Sheet1!$C$27:$F$27</c15:sqref>
                        </c15:formulaRef>
                      </c:ext>
                    </c:extLst>
                    <c:strCache>
                      <c:ptCount val="4"/>
                      <c:pt idx="0">
                        <c:v>Unscrewing Mold</c:v>
                      </c:pt>
                      <c:pt idx="1">
                        <c:v>DT Core Gains 1:
Cycle Time, Eff, QA</c:v>
                      </c:pt>
                      <c:pt idx="2">
                        <c:v>DT Core Gains 2:
+ Smaller Press</c:v>
                      </c:pt>
                      <c:pt idx="3">
                        <c:v>DT Core Gains 3:
+ Less Cavities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Sheet1!$C$29:$F$29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138600</c:v>
                      </c:pt>
                      <c:pt idx="1">
                        <c:v>168000</c:v>
                      </c:pt>
                      <c:pt idx="2">
                        <c:v>168000</c:v>
                      </c:pt>
                      <c:pt idx="3">
                        <c:v>84000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4516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170080"/>
        <c:crosses val="autoZero"/>
        <c:auto val="1"/>
        <c:lblAlgn val="ctr"/>
        <c:lblOffset val="100"/>
        <c:noMultiLvlLbl val="0"/>
      </c:catAx>
      <c:valAx>
        <c:axId val="2451700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4516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Sheet1!$B$29</c:f>
              <c:strCache>
                <c:ptCount val="1"/>
                <c:pt idx="0">
                  <c:v>Capital Cost Est ($)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3152887139107618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0375109361329836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3152887139107618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0555555555555658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Sheet1!$C$27:$F$27</c:f>
              <c:strCache>
                <c:ptCount val="4"/>
                <c:pt idx="0">
                  <c:v>Unscrewing Mold</c:v>
                </c:pt>
                <c:pt idx="1">
                  <c:v>DT Core Gains 1:
Cycle Time, Eff, QA</c:v>
                </c:pt>
                <c:pt idx="2">
                  <c:v>DT Core Gains 2:
+ Smaller Press</c:v>
                </c:pt>
                <c:pt idx="3">
                  <c:v>DT Core Gains 3:
+ Less Cavities</c:v>
                </c:pt>
              </c:strCache>
            </c:strRef>
          </c:cat>
          <c:val>
            <c:numRef>
              <c:f>Sheet1!$C$29:$F$29</c:f>
              <c:numCache>
                <c:formatCode>_(* #,##0_);_(* \(#,##0\);_(* "-"??_);_(@_)</c:formatCode>
                <c:ptCount val="4"/>
                <c:pt idx="0">
                  <c:v>138600</c:v>
                </c:pt>
                <c:pt idx="1">
                  <c:v>168000</c:v>
                </c:pt>
                <c:pt idx="2">
                  <c:v>168000</c:v>
                </c:pt>
                <c:pt idx="3">
                  <c:v>84000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5171648"/>
        <c:axId val="2451720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Sheet1!$B$28</c15:sqref>
                        </c15:formulaRef>
                      </c:ext>
                    </c:extLst>
                    <c:strCache>
                      <c:ptCount val="1"/>
                      <c:pt idx="0">
                        <c:v>Part Cost ($/1000)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Sheet1!$C$27:$F$27</c15:sqref>
                        </c15:formulaRef>
                      </c:ext>
                    </c:extLst>
                    <c:strCache>
                      <c:ptCount val="4"/>
                      <c:pt idx="0">
                        <c:v>Unscrewing Mold</c:v>
                      </c:pt>
                      <c:pt idx="1">
                        <c:v>DT Core Gains 1:
Cycle Time, Eff, QA</c:v>
                      </c:pt>
                      <c:pt idx="2">
                        <c:v>DT Core Gains 2:
+ Smaller Press</c:v>
                      </c:pt>
                      <c:pt idx="3">
                        <c:v>DT Core Gains 3:
+ Less Cavities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Sheet1!$C$28:$F$28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26.139179515418498</c:v>
                      </c:pt>
                      <c:pt idx="1">
                        <c:v>16.735244330233318</c:v>
                      </c:pt>
                      <c:pt idx="2">
                        <c:v>14.709781367270354</c:v>
                      </c:pt>
                      <c:pt idx="3">
                        <c:v>22.811633219122207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4517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172040"/>
        <c:crosses val="autoZero"/>
        <c:auto val="1"/>
        <c:lblAlgn val="ctr"/>
        <c:lblOffset val="100"/>
        <c:noMultiLvlLbl val="0"/>
      </c:catAx>
      <c:valAx>
        <c:axId val="2451720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24517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Sheet1!$B$36:$C$36</c:f>
              <c:strCache>
                <c:ptCount val="2"/>
                <c:pt idx="0">
                  <c:v>ROI 5 Yr ($)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7833333333333333E-2"/>
                  <c:y val="-5.555555555555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7833333333333388E-2"/>
                  <c:y val="-5.0925925925925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7833333333333333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Sheet1!$D$33:$F$33</c:f>
              <c:strCache>
                <c:ptCount val="3"/>
                <c:pt idx="0">
                  <c:v>DT Core Gains 1:
Cycle Time, Eff, QA</c:v>
                </c:pt>
                <c:pt idx="1">
                  <c:v>DT Core Gains 2:
+ Smaller Press</c:v>
                </c:pt>
                <c:pt idx="2">
                  <c:v>DT Core Gains 3:
+ Less Cavities</c:v>
                </c:pt>
              </c:strCache>
            </c:strRef>
          </c:cat>
          <c:val>
            <c:numRef>
              <c:f>Sheet1!$D$36:$F$36</c:f>
              <c:numCache>
                <c:formatCode>_(* #,##0_);_(* \(#,##0\);_(* "-"??_);_(@_)</c:formatCode>
                <c:ptCount val="3"/>
                <c:pt idx="0">
                  <c:v>460182.53793440992</c:v>
                </c:pt>
                <c:pt idx="1">
                  <c:v>561962.0518232988</c:v>
                </c:pt>
                <c:pt idx="2">
                  <c:v>238843.9962677432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5172824"/>
        <c:axId val="244170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Sheet1!$B$34:$C$34</c15:sqref>
                        </c15:formulaRef>
                      </c:ext>
                    </c:extLst>
                    <c:strCache>
                      <c:ptCount val="2"/>
                      <c:pt idx="0">
                        <c:v>Annual Part Savings ($)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Sheet1!$D$33:$F$33</c15:sqref>
                        </c15:formulaRef>
                      </c:ext>
                    </c:extLst>
                    <c:strCache>
                      <c:ptCount val="3"/>
                      <c:pt idx="0">
                        <c:v>DT Core Gains 1:
Cycle Time, Eff, QA</c:v>
                      </c:pt>
                      <c:pt idx="1">
                        <c:v>DT Core Gains 2:
+ Smaller Press</c:v>
                      </c:pt>
                      <c:pt idx="2">
                        <c:v>DT Core Gains 3:
+ Less Cavities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Sheet1!$D$34:$F$34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3"/>
                      <c:pt idx="0">
                        <c:v>97916.507586881984</c:v>
                      </c:pt>
                      <c:pt idx="1">
                        <c:v>118272.41036465977</c:v>
                      </c:pt>
                      <c:pt idx="2">
                        <c:v>36848.799253548641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Sheet1!$B$35:$C$35</c15:sqref>
                        </c15:formulaRef>
                      </c:ext>
                    </c:extLst>
                    <c:strCache>
                      <c:ptCount val="2"/>
                      <c:pt idx="0">
                        <c:v>ROI (1 Yr Savings)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Sheet1!$D$33:$F$33</c15:sqref>
                        </c15:formulaRef>
                      </c:ext>
                    </c:extLst>
                    <c:strCache>
                      <c:ptCount val="3"/>
                      <c:pt idx="0">
                        <c:v>DT Core Gains 1:
Cycle Time, Eff, QA</c:v>
                      </c:pt>
                      <c:pt idx="1">
                        <c:v>DT Core Gains 2:
+ Smaller Press</c:v>
                      </c:pt>
                      <c:pt idx="2">
                        <c:v>DT Core Gains 3:
+ Less Cavities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Sheet1!$D$35:$F$35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68516.507586881984</c:v>
                      </c:pt>
                      <c:pt idx="1">
                        <c:v>88872.410364659765</c:v>
                      </c:pt>
                      <c:pt idx="2">
                        <c:v>91448.799253548641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4517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170816"/>
        <c:crosses val="autoZero"/>
        <c:auto val="1"/>
        <c:lblAlgn val="ctr"/>
        <c:lblOffset val="100"/>
        <c:noMultiLvlLbl val="0"/>
      </c:catAx>
      <c:valAx>
        <c:axId val="2441708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24517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Sheet1!$B$34:$C$34</c:f>
              <c:strCache>
                <c:ptCount val="2"/>
                <c:pt idx="0">
                  <c:v>Annual Part Savings ($)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1500000000000003E-2"/>
                  <c:y val="-6.9444444444444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500000000000003E-2"/>
                  <c:y val="-6.4814814814814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16666666666677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Sheet1!$D$33:$F$33</c:f>
              <c:strCache>
                <c:ptCount val="3"/>
                <c:pt idx="0">
                  <c:v>DT Core Gains 1:
Cycle Time, Eff, QA</c:v>
                </c:pt>
                <c:pt idx="1">
                  <c:v>DT Core Gains 2:
+ Smaller Press</c:v>
                </c:pt>
                <c:pt idx="2">
                  <c:v>DT Core Gains 3:
+ Less Cavities</c:v>
                </c:pt>
              </c:strCache>
            </c:strRef>
          </c:cat>
          <c:val>
            <c:numRef>
              <c:f>Sheet1!$D$34:$F$34</c:f>
              <c:numCache>
                <c:formatCode>_(* #,##0_);_(* \(#,##0\);_(* "-"??_);_(@_)</c:formatCode>
                <c:ptCount val="3"/>
                <c:pt idx="0">
                  <c:v>97916.507586881984</c:v>
                </c:pt>
                <c:pt idx="1">
                  <c:v>118272.41036465977</c:v>
                </c:pt>
                <c:pt idx="2">
                  <c:v>36848.799253548641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4174344"/>
        <c:axId val="24416964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Sheet1!$B$35:$C$35</c15:sqref>
                        </c15:formulaRef>
                      </c:ext>
                    </c:extLst>
                    <c:strCache>
                      <c:ptCount val="2"/>
                      <c:pt idx="0">
                        <c:v>ROI (1 Yr Savings)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Sheet1!$D$33:$F$33</c15:sqref>
                        </c15:formulaRef>
                      </c:ext>
                    </c:extLst>
                    <c:strCache>
                      <c:ptCount val="3"/>
                      <c:pt idx="0">
                        <c:v>DT Core Gains 1:
Cycle Time, Eff, QA</c:v>
                      </c:pt>
                      <c:pt idx="1">
                        <c:v>DT Core Gains 2:
+ Smaller Press</c:v>
                      </c:pt>
                      <c:pt idx="2">
                        <c:v>DT Core Gains 3:
+ Less Cavities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Sheet1!$D$35:$F$35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68516.507586881984</c:v>
                      </c:pt>
                      <c:pt idx="1">
                        <c:v>88872.410364659765</c:v>
                      </c:pt>
                      <c:pt idx="2">
                        <c:v>91448.799253548641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Sheet1!$B$36:$C$36</c15:sqref>
                        </c15:formulaRef>
                      </c:ext>
                    </c:extLst>
                    <c:strCache>
                      <c:ptCount val="2"/>
                      <c:pt idx="0">
                        <c:v>ROI 5 Yr ($)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Sheet1!$D$33:$F$33</c15:sqref>
                        </c15:formulaRef>
                      </c:ext>
                    </c:extLst>
                    <c:strCache>
                      <c:ptCount val="3"/>
                      <c:pt idx="0">
                        <c:v>DT Core Gains 1:
Cycle Time, Eff, QA</c:v>
                      </c:pt>
                      <c:pt idx="1">
                        <c:v>DT Core Gains 2:
+ Smaller Press</c:v>
                      </c:pt>
                      <c:pt idx="2">
                        <c:v>DT Core Gains 3:
+ Less Cavities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Sheet1!$D$36:$F$36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3"/>
                      <c:pt idx="0">
                        <c:v>460182.53793440992</c:v>
                      </c:pt>
                      <c:pt idx="1">
                        <c:v>561962.0518232988</c:v>
                      </c:pt>
                      <c:pt idx="2">
                        <c:v>238843.9962677432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4417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169640"/>
        <c:crosses val="autoZero"/>
        <c:auto val="1"/>
        <c:lblAlgn val="ctr"/>
        <c:lblOffset val="100"/>
        <c:noMultiLvlLbl val="0"/>
      </c:catAx>
      <c:valAx>
        <c:axId val="2441696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244174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464343</xdr:colOff>
      <xdr:row>2</xdr:row>
      <xdr:rowOff>217894</xdr:rowOff>
    </xdr:from>
    <xdr:to>
      <xdr:col>11</xdr:col>
      <xdr:colOff>547687</xdr:colOff>
      <xdr:row>16</xdr:row>
      <xdr:rowOff>119063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476251</xdr:colOff>
      <xdr:row>17</xdr:row>
      <xdr:rowOff>154781</xdr:rowOff>
    </xdr:from>
    <xdr:to>
      <xdr:col>11</xdr:col>
      <xdr:colOff>559595</xdr:colOff>
      <xdr:row>35</xdr:row>
      <xdr:rowOff>11906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916781</xdr:colOff>
      <xdr:row>17</xdr:row>
      <xdr:rowOff>170269</xdr:rowOff>
    </xdr:from>
    <xdr:to>
      <xdr:col>17</xdr:col>
      <xdr:colOff>726280</xdr:colOff>
      <xdr:row>35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928688</xdr:colOff>
      <xdr:row>2</xdr:row>
      <xdr:rowOff>214312</xdr:rowOff>
    </xdr:from>
    <xdr:to>
      <xdr:col>17</xdr:col>
      <xdr:colOff>738187</xdr:colOff>
      <xdr:row>16</xdr:row>
      <xdr:rowOff>119063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97"/>
  <sheetViews>
    <sheetView tabSelected="1" zoomScale="80" zoomScaleNormal="80" workbookViewId="0">
      <selection activeCell="D2" sqref="D2"/>
    </sheetView>
  </sheetViews>
  <sheetFormatPr defaultRowHeight="15" x14ac:dyDescent="0.25"/>
  <cols>
    <col min="1" max="1" width="0.85546875" style="51" customWidth="1"/>
    <col min="2" max="2" width="27" style="1" customWidth="1"/>
    <col min="3" max="3" width="13.5703125" style="4" customWidth="1"/>
    <col min="4" max="4" width="17.85546875" style="4" customWidth="1"/>
    <col min="5" max="6" width="16.28515625" style="4" customWidth="1"/>
    <col min="7" max="7" width="1" customWidth="1"/>
    <col min="8" max="8" width="18.5703125" style="4" customWidth="1"/>
    <col min="9" max="12" width="16.28515625" style="4" customWidth="1"/>
    <col min="13" max="13" width="1" style="1" customWidth="1"/>
    <col min="14" max="14" width="20.42578125" style="4" customWidth="1"/>
    <col min="15" max="15" width="1.28515625" style="4" customWidth="1"/>
    <col min="16" max="18" width="16.28515625" style="4" customWidth="1"/>
    <col min="30" max="38" width="9.140625" style="51"/>
  </cols>
  <sheetData>
    <row r="1" spans="1:38" s="51" customFormat="1" ht="19.5" customHeight="1" x14ac:dyDescent="0.25">
      <c r="C1" s="115" t="s">
        <v>32</v>
      </c>
      <c r="D1" s="116" t="s">
        <v>33</v>
      </c>
      <c r="E1" s="70"/>
      <c r="F1" s="70"/>
      <c r="H1" s="58"/>
      <c r="I1" s="58"/>
      <c r="J1" s="58"/>
      <c r="K1" s="58"/>
      <c r="L1" s="58"/>
      <c r="M1" s="53"/>
      <c r="N1" s="58"/>
      <c r="O1" s="58"/>
      <c r="P1" s="58"/>
      <c r="Q1" s="58"/>
      <c r="R1" s="58"/>
    </row>
    <row r="2" spans="1:38" s="51" customFormat="1" ht="3.75" customHeight="1" x14ac:dyDescent="0.25">
      <c r="B2" s="53"/>
      <c r="C2" s="58"/>
      <c r="D2" s="58"/>
      <c r="E2" s="58"/>
      <c r="F2" s="58"/>
      <c r="H2" s="58"/>
      <c r="I2" s="58"/>
      <c r="J2" s="58"/>
      <c r="K2" s="58"/>
      <c r="L2" s="58"/>
      <c r="M2" s="53"/>
      <c r="N2" s="58"/>
      <c r="O2" s="58"/>
      <c r="P2" s="58"/>
      <c r="Q2" s="58"/>
      <c r="R2" s="58"/>
    </row>
    <row r="3" spans="1:38" ht="24" customHeight="1" x14ac:dyDescent="0.25">
      <c r="B3" s="84"/>
      <c r="C3" s="89" t="s">
        <v>8</v>
      </c>
      <c r="D3" s="85"/>
      <c r="E3" s="85"/>
      <c r="F3" s="86"/>
      <c r="G3" s="51"/>
      <c r="H3" s="58"/>
      <c r="I3" s="58"/>
      <c r="J3" s="58"/>
      <c r="K3" s="58"/>
      <c r="L3" s="58"/>
      <c r="M3" s="53"/>
      <c r="N3" s="58"/>
      <c r="O3" s="58"/>
      <c r="P3" s="58"/>
      <c r="Q3" s="58"/>
      <c r="R3" s="58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38" s="14" customFormat="1" ht="42.75" customHeight="1" x14ac:dyDescent="0.25">
      <c r="A4" s="52"/>
      <c r="B4" s="90"/>
      <c r="C4" s="91" t="s">
        <v>29</v>
      </c>
      <c r="D4" s="91" t="s">
        <v>27</v>
      </c>
      <c r="E4" s="91" t="s">
        <v>30</v>
      </c>
      <c r="F4" s="92" t="s">
        <v>28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38" x14ac:dyDescent="0.25">
      <c r="B5" s="22" t="s">
        <v>9</v>
      </c>
      <c r="C5" s="20"/>
      <c r="D5" s="20"/>
      <c r="E5" s="20"/>
      <c r="F5" s="21"/>
      <c r="G5" s="51"/>
      <c r="H5" s="58"/>
      <c r="I5" s="58"/>
      <c r="J5" s="58"/>
      <c r="K5" s="58"/>
      <c r="L5" s="58"/>
      <c r="M5" s="53"/>
      <c r="N5" s="58"/>
      <c r="O5" s="58"/>
      <c r="P5" s="58"/>
      <c r="Q5" s="58"/>
      <c r="R5" s="58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6" spans="1:38" x14ac:dyDescent="0.25">
      <c r="B6" s="67" t="s">
        <v>11</v>
      </c>
      <c r="C6" s="12">
        <v>10000000</v>
      </c>
      <c r="D6" s="17">
        <f>$C$6</f>
        <v>10000000</v>
      </c>
      <c r="E6" s="17">
        <f t="shared" ref="E6:F6" si="0">$C$6</f>
        <v>10000000</v>
      </c>
      <c r="F6" s="23">
        <f t="shared" si="0"/>
        <v>10000000</v>
      </c>
      <c r="G6" s="51"/>
      <c r="H6" s="58"/>
      <c r="I6" s="58"/>
      <c r="J6" s="58"/>
      <c r="K6" s="58"/>
      <c r="L6" s="58"/>
      <c r="M6" s="53"/>
      <c r="N6" s="58"/>
      <c r="O6" s="58"/>
      <c r="P6" s="58"/>
      <c r="Q6" s="58"/>
      <c r="R6" s="58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38" x14ac:dyDescent="0.25">
      <c r="B7" s="67" t="str">
        <f>IF(D1="NA ($/lb)", "Resin Price ($/lb)", "Resin Price (Euro/kg)")</f>
        <v>Resin Price ($/lb)</v>
      </c>
      <c r="C7" s="9" t="str">
        <f>IF(D1="NA ($/lb)", "1", ".350")</f>
        <v>1</v>
      </c>
      <c r="D7" s="18" t="str">
        <f>$C$7</f>
        <v>1</v>
      </c>
      <c r="E7" s="18" t="str">
        <f t="shared" ref="E7:F7" si="1">$C$7</f>
        <v>1</v>
      </c>
      <c r="F7" s="24" t="str">
        <f t="shared" si="1"/>
        <v>1</v>
      </c>
      <c r="G7" s="51"/>
      <c r="H7" s="58"/>
      <c r="I7" s="58"/>
      <c r="J7" s="58"/>
      <c r="K7" s="58"/>
      <c r="L7" s="58"/>
      <c r="M7" s="53"/>
      <c r="N7" s="58"/>
      <c r="O7" s="58"/>
      <c r="P7" s="58"/>
      <c r="Q7" s="58"/>
      <c r="R7" s="58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8" x14ac:dyDescent="0.25">
      <c r="B8" s="68" t="s">
        <v>10</v>
      </c>
      <c r="C8" s="25">
        <v>2</v>
      </c>
      <c r="D8" s="26">
        <f>$C$8</f>
        <v>2</v>
      </c>
      <c r="E8" s="26">
        <f t="shared" ref="E8:F8" si="2">$C$8</f>
        <v>2</v>
      </c>
      <c r="F8" s="27">
        <f t="shared" si="2"/>
        <v>2</v>
      </c>
      <c r="G8" s="51"/>
      <c r="H8" s="58"/>
      <c r="I8" s="58"/>
      <c r="J8" s="58"/>
      <c r="K8" s="58"/>
      <c r="L8" s="58"/>
      <c r="M8" s="57"/>
      <c r="N8" s="58"/>
      <c r="O8" s="58"/>
      <c r="P8" s="58"/>
      <c r="Q8" s="58"/>
      <c r="R8" s="58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38" ht="5.25" customHeight="1" x14ac:dyDescent="0.25">
      <c r="B9" s="57"/>
      <c r="C9" s="58"/>
      <c r="D9" s="58"/>
      <c r="E9" s="58"/>
      <c r="F9" s="58"/>
      <c r="G9" s="51"/>
      <c r="H9" s="58"/>
      <c r="I9" s="58"/>
      <c r="J9" s="58"/>
      <c r="K9" s="58"/>
      <c r="L9" s="58"/>
      <c r="M9" s="57"/>
      <c r="N9" s="58"/>
      <c r="O9" s="58"/>
      <c r="P9" s="58"/>
      <c r="Q9" s="58"/>
      <c r="R9" s="58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38" x14ac:dyDescent="0.25">
      <c r="B10" s="22" t="s">
        <v>15</v>
      </c>
      <c r="C10" s="20"/>
      <c r="D10" s="20"/>
      <c r="E10" s="20"/>
      <c r="F10" s="21"/>
      <c r="G10" s="51"/>
      <c r="H10" s="70"/>
      <c r="I10" s="70"/>
      <c r="J10" s="70"/>
      <c r="K10" s="70"/>
      <c r="L10" s="70"/>
      <c r="M10" s="69"/>
      <c r="N10" s="70"/>
      <c r="O10" s="70"/>
      <c r="P10" s="70"/>
      <c r="Q10" s="70"/>
      <c r="R10" s="70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38" x14ac:dyDescent="0.25">
      <c r="B11" s="67" t="s">
        <v>19</v>
      </c>
      <c r="C11" s="15" t="s">
        <v>20</v>
      </c>
      <c r="D11" s="15" t="s">
        <v>17</v>
      </c>
      <c r="E11" s="15" t="s">
        <v>17</v>
      </c>
      <c r="F11" s="28" t="s">
        <v>17</v>
      </c>
      <c r="G11" s="51"/>
      <c r="H11" s="70"/>
      <c r="I11" s="70"/>
      <c r="J11" s="70"/>
      <c r="K11" s="70"/>
      <c r="L11" s="70"/>
      <c r="M11" s="57"/>
      <c r="N11" s="70"/>
      <c r="O11" s="70"/>
      <c r="P11" s="70"/>
      <c r="Q11" s="70"/>
      <c r="R11" s="70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38" x14ac:dyDescent="0.25">
      <c r="B12" s="67" t="s">
        <v>1</v>
      </c>
      <c r="C12" s="10">
        <v>12</v>
      </c>
      <c r="D12" s="10">
        <v>7</v>
      </c>
      <c r="E12" s="15">
        <f>D12</f>
        <v>7</v>
      </c>
      <c r="F12" s="28">
        <f>D12</f>
        <v>7</v>
      </c>
      <c r="G12" s="51"/>
      <c r="H12" s="70"/>
      <c r="I12" s="70"/>
      <c r="J12" s="70"/>
      <c r="K12" s="70"/>
      <c r="L12" s="70"/>
      <c r="M12" s="57"/>
      <c r="N12" s="70"/>
      <c r="O12" s="70"/>
      <c r="P12" s="70"/>
      <c r="Q12" s="70"/>
      <c r="R12" s="70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38" x14ac:dyDescent="0.25">
      <c r="B13" s="67" t="s">
        <v>2</v>
      </c>
      <c r="C13" s="6">
        <v>16</v>
      </c>
      <c r="D13" s="15">
        <f>C13</f>
        <v>16</v>
      </c>
      <c r="E13" s="15">
        <f>C13</f>
        <v>16</v>
      </c>
      <c r="F13" s="47">
        <f>E13/2</f>
        <v>8</v>
      </c>
      <c r="G13" s="51"/>
      <c r="H13" s="70"/>
      <c r="I13" s="70"/>
      <c r="J13" s="70"/>
      <c r="K13" s="70"/>
      <c r="L13" s="70"/>
      <c r="M13" s="57"/>
      <c r="N13" s="70"/>
      <c r="O13" s="70"/>
      <c r="P13" s="70"/>
      <c r="Q13" s="70"/>
      <c r="R13" s="70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8" x14ac:dyDescent="0.25">
      <c r="B14" s="67" t="s">
        <v>5</v>
      </c>
      <c r="C14" s="5">
        <v>0.8</v>
      </c>
      <c r="D14" s="46">
        <v>0.9</v>
      </c>
      <c r="E14" s="16">
        <f>D14</f>
        <v>0.9</v>
      </c>
      <c r="F14" s="30">
        <f>D14</f>
        <v>0.9</v>
      </c>
      <c r="G14" s="51"/>
      <c r="H14" s="71"/>
      <c r="I14" s="71"/>
      <c r="J14" s="71"/>
      <c r="K14" s="71"/>
      <c r="L14" s="71"/>
      <c r="M14" s="57"/>
      <c r="N14" s="71"/>
      <c r="O14" s="71"/>
      <c r="P14" s="71"/>
      <c r="Q14" s="71"/>
      <c r="R14" s="7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8" x14ac:dyDescent="0.25">
      <c r="B15" s="67" t="s">
        <v>21</v>
      </c>
      <c r="C15" s="99">
        <v>750</v>
      </c>
      <c r="D15" s="99">
        <v>4000</v>
      </c>
      <c r="E15" s="100">
        <f>D15</f>
        <v>4000</v>
      </c>
      <c r="F15" s="101">
        <f>D15</f>
        <v>4000</v>
      </c>
      <c r="G15" s="51"/>
      <c r="H15" s="63"/>
      <c r="I15" s="63"/>
      <c r="J15" s="63"/>
      <c r="K15" s="63"/>
      <c r="L15" s="63"/>
      <c r="M15" s="57"/>
      <c r="N15" s="63"/>
      <c r="O15" s="63"/>
      <c r="P15" s="63"/>
      <c r="Q15" s="63"/>
      <c r="R15" s="63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38" x14ac:dyDescent="0.25">
      <c r="B16" s="67" t="s">
        <v>0</v>
      </c>
      <c r="C16" s="10">
        <v>50</v>
      </c>
      <c r="D16" s="15">
        <f>C16</f>
        <v>50</v>
      </c>
      <c r="E16" s="10">
        <f>D16-10</f>
        <v>40</v>
      </c>
      <c r="F16" s="28">
        <f>E16</f>
        <v>40</v>
      </c>
      <c r="G16" s="51"/>
      <c r="H16" s="70"/>
      <c r="I16" s="70"/>
      <c r="J16" s="70"/>
      <c r="K16" s="70"/>
      <c r="L16" s="70"/>
      <c r="M16" s="57"/>
      <c r="N16" s="70"/>
      <c r="O16" s="70"/>
      <c r="P16" s="70"/>
      <c r="Q16" s="70"/>
      <c r="R16" s="70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38" x14ac:dyDescent="0.25">
      <c r="B17" s="67" t="s">
        <v>16</v>
      </c>
      <c r="C17" s="6">
        <v>84</v>
      </c>
      <c r="D17" s="15">
        <f>C17/2</f>
        <v>42</v>
      </c>
      <c r="E17" s="15">
        <f>D17</f>
        <v>42</v>
      </c>
      <c r="F17" s="28">
        <f>D17</f>
        <v>42</v>
      </c>
      <c r="G17" s="51"/>
      <c r="H17" s="70"/>
      <c r="I17" s="70"/>
      <c r="J17" s="70"/>
      <c r="K17" s="70"/>
      <c r="L17" s="70"/>
      <c r="M17" s="57"/>
      <c r="N17" s="70"/>
      <c r="O17" s="70"/>
      <c r="P17" s="70"/>
      <c r="Q17" s="70"/>
      <c r="R17" s="70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38" x14ac:dyDescent="0.25">
      <c r="B18" s="68" t="s">
        <v>14</v>
      </c>
      <c r="C18" s="29">
        <v>0.01</v>
      </c>
      <c r="D18" s="50">
        <v>5.0000000000000001E-3</v>
      </c>
      <c r="E18" s="48">
        <f>D18</f>
        <v>5.0000000000000001E-3</v>
      </c>
      <c r="F18" s="49">
        <f>D18</f>
        <v>5.0000000000000001E-3</v>
      </c>
      <c r="G18" s="51"/>
      <c r="H18" s="72"/>
      <c r="I18" s="72"/>
      <c r="J18" s="72"/>
      <c r="K18" s="72"/>
      <c r="L18" s="72"/>
      <c r="M18" s="57"/>
      <c r="N18" s="72"/>
      <c r="O18" s="72"/>
      <c r="P18" s="72"/>
      <c r="Q18" s="72"/>
      <c r="R18" s="72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38" ht="5.25" customHeight="1" x14ac:dyDescent="0.25">
      <c r="B19" s="57"/>
      <c r="C19" s="58"/>
      <c r="D19" s="58"/>
      <c r="E19" s="58"/>
      <c r="F19" s="58"/>
      <c r="G19" s="51"/>
      <c r="H19" s="70"/>
      <c r="I19" s="70"/>
      <c r="J19" s="70"/>
      <c r="K19" s="70"/>
      <c r="L19" s="70"/>
      <c r="M19" s="57"/>
      <c r="N19" s="70"/>
      <c r="O19" s="70"/>
      <c r="P19" s="70"/>
      <c r="Q19" s="70"/>
      <c r="R19" s="70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38" x14ac:dyDescent="0.25">
      <c r="B20" s="22" t="s">
        <v>12</v>
      </c>
      <c r="C20" s="20"/>
      <c r="D20" s="20"/>
      <c r="E20" s="20"/>
      <c r="F20" s="21"/>
      <c r="G20" s="51"/>
      <c r="H20" s="70"/>
      <c r="I20" s="70"/>
      <c r="J20" s="70"/>
      <c r="K20" s="70"/>
      <c r="L20" s="70"/>
      <c r="M20" s="69"/>
      <c r="N20" s="70"/>
      <c r="O20" s="70"/>
      <c r="P20" s="70"/>
      <c r="Q20" s="70"/>
      <c r="R20" s="70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38" x14ac:dyDescent="0.25">
      <c r="B21" s="67" t="s">
        <v>4</v>
      </c>
      <c r="C21" s="6">
        <v>40</v>
      </c>
      <c r="D21" s="15">
        <f>$C$21</f>
        <v>40</v>
      </c>
      <c r="E21" s="15">
        <f t="shared" ref="E21:F21" si="3">$C$21</f>
        <v>40</v>
      </c>
      <c r="F21" s="28">
        <f t="shared" si="3"/>
        <v>40</v>
      </c>
      <c r="G21" s="51"/>
      <c r="H21" s="70"/>
      <c r="I21" s="70"/>
      <c r="J21" s="70"/>
      <c r="K21" s="70"/>
      <c r="L21" s="70"/>
      <c r="M21" s="57"/>
      <c r="N21" s="70"/>
      <c r="O21" s="70"/>
      <c r="P21" s="70"/>
      <c r="Q21" s="70"/>
      <c r="R21" s="70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38" x14ac:dyDescent="0.25">
      <c r="B22" s="67" t="s">
        <v>3</v>
      </c>
      <c r="C22" s="6">
        <v>45</v>
      </c>
      <c r="D22" s="15">
        <f>$C$22</f>
        <v>45</v>
      </c>
      <c r="E22" s="15">
        <f t="shared" ref="E22:F22" si="4">$C$22</f>
        <v>45</v>
      </c>
      <c r="F22" s="28">
        <f t="shared" si="4"/>
        <v>45</v>
      </c>
      <c r="G22" s="51"/>
      <c r="H22" s="70"/>
      <c r="I22" s="70"/>
      <c r="J22" s="70"/>
      <c r="K22" s="70"/>
      <c r="L22" s="70"/>
      <c r="M22" s="57"/>
      <c r="N22" s="70"/>
      <c r="O22" s="70"/>
      <c r="P22" s="70"/>
      <c r="Q22" s="70"/>
      <c r="R22" s="70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38" x14ac:dyDescent="0.25">
      <c r="B23" s="67" t="s">
        <v>13</v>
      </c>
      <c r="C23" s="99">
        <v>50</v>
      </c>
      <c r="D23" s="100">
        <f>$C$23</f>
        <v>50</v>
      </c>
      <c r="E23" s="100">
        <f t="shared" ref="E23:F23" si="5">$C$23</f>
        <v>50</v>
      </c>
      <c r="F23" s="101">
        <f t="shared" si="5"/>
        <v>50</v>
      </c>
      <c r="G23" s="51"/>
      <c r="H23" s="70"/>
      <c r="I23" s="70"/>
      <c r="J23" s="70"/>
      <c r="K23" s="70"/>
      <c r="L23" s="70"/>
      <c r="M23" s="57"/>
      <c r="N23" s="70"/>
      <c r="O23" s="70"/>
      <c r="P23" s="70"/>
      <c r="Q23" s="70"/>
      <c r="R23" s="70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38" x14ac:dyDescent="0.25">
      <c r="B24" s="67" t="s">
        <v>7</v>
      </c>
      <c r="C24" s="5">
        <v>0.25</v>
      </c>
      <c r="D24" s="16">
        <f>$C$24</f>
        <v>0.25</v>
      </c>
      <c r="E24" s="16">
        <f t="shared" ref="E24:F24" si="6">$C$24</f>
        <v>0.25</v>
      </c>
      <c r="F24" s="30">
        <f t="shared" si="6"/>
        <v>0.25</v>
      </c>
      <c r="G24" s="51"/>
      <c r="H24" s="71"/>
      <c r="I24" s="71"/>
      <c r="J24" s="71"/>
      <c r="K24" s="71"/>
      <c r="L24" s="71"/>
      <c r="M24" s="57"/>
      <c r="N24" s="71"/>
      <c r="O24" s="71"/>
      <c r="P24" s="71"/>
      <c r="Q24" s="71"/>
      <c r="R24" s="7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38" x14ac:dyDescent="0.25">
      <c r="B25" s="68" t="s">
        <v>6</v>
      </c>
      <c r="C25" s="31">
        <v>0.2</v>
      </c>
      <c r="D25" s="32">
        <f>$C$25</f>
        <v>0.2</v>
      </c>
      <c r="E25" s="32">
        <f t="shared" ref="E25:F25" si="7">$C$25</f>
        <v>0.2</v>
      </c>
      <c r="F25" s="33">
        <f t="shared" si="7"/>
        <v>0.2</v>
      </c>
      <c r="G25" s="51"/>
      <c r="H25" s="71"/>
      <c r="I25" s="71"/>
      <c r="J25" s="71"/>
      <c r="K25" s="71"/>
      <c r="L25" s="71"/>
      <c r="M25" s="57"/>
      <c r="N25" s="71"/>
      <c r="O25" s="71"/>
      <c r="P25" s="71"/>
      <c r="Q25" s="71"/>
      <c r="R25" s="7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38" ht="5.25" customHeight="1" x14ac:dyDescent="0.25">
      <c r="B26" s="93"/>
      <c r="C26" s="94"/>
      <c r="D26" s="94"/>
      <c r="E26" s="94"/>
      <c r="F26" s="94"/>
      <c r="G26" s="51"/>
      <c r="H26" s="70"/>
      <c r="I26" s="70"/>
      <c r="J26" s="70"/>
      <c r="K26" s="70"/>
      <c r="L26" s="70"/>
      <c r="M26" s="57"/>
      <c r="N26" s="70"/>
      <c r="O26" s="70"/>
      <c r="P26" s="70"/>
      <c r="Q26" s="70"/>
      <c r="R26" s="70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38" s="1" customFormat="1" ht="15" customHeight="1" x14ac:dyDescent="0.25">
      <c r="A27" s="53"/>
      <c r="B27" s="79" t="s">
        <v>31</v>
      </c>
      <c r="C27" s="95" t="str">
        <f>C4</f>
        <v>Unscrewing Mold</v>
      </c>
      <c r="D27" s="95" t="str">
        <f>D4</f>
        <v>DT Core Gains 1:
Cycle Time, Eff, QA</v>
      </c>
      <c r="E27" s="95" t="str">
        <f>E4</f>
        <v>DT Core Gains 2:
+ Smaller Press</v>
      </c>
      <c r="F27" s="96" t="str">
        <f>F4</f>
        <v>DT Core Gains 3:
+ Less Cavities</v>
      </c>
      <c r="G27" s="53"/>
      <c r="H27" s="63"/>
      <c r="I27" s="63"/>
      <c r="J27" s="63"/>
      <c r="K27" s="63"/>
      <c r="L27" s="63"/>
      <c r="M27" s="62"/>
      <c r="N27" s="63"/>
      <c r="O27" s="63"/>
      <c r="P27" s="63"/>
      <c r="Q27" s="63"/>
      <c r="R27" s="6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</row>
    <row r="28" spans="1:38" s="1" customFormat="1" x14ac:dyDescent="0.25">
      <c r="A28" s="53"/>
      <c r="B28" s="34" t="str">
        <f>IF(D1="NA ($/lb)", "Part Cost ($/1000)", "Part Cost (Euro/1000)")</f>
        <v>Part Cost ($/1000)</v>
      </c>
      <c r="C28" s="109">
        <f>(((C16/((60/C12)*C13*60*C14))*1000)+(IF($D$1="NA ($/lb)",(C8/454)*C7*1000,C8/1000*C7*1000)))*(1+C24)*(1+C25)</f>
        <v>26.139179515418498</v>
      </c>
      <c r="D28" s="109">
        <f t="shared" ref="D28:F28" si="8">(((D16/((60/D12)*D13*60*D14))*1000)+(IF($D$1="NA ($/lb)",(D8/454)*D7*1000,D8/1000*D7*1000)))*(1+D24)*(1+D25)</f>
        <v>16.735244330233318</v>
      </c>
      <c r="E28" s="109">
        <f t="shared" si="8"/>
        <v>14.709781367270354</v>
      </c>
      <c r="F28" s="110">
        <f t="shared" si="8"/>
        <v>22.811633219122207</v>
      </c>
      <c r="G28" s="53"/>
      <c r="H28" s="63"/>
      <c r="I28" s="63"/>
      <c r="J28" s="63"/>
      <c r="K28" s="63"/>
      <c r="L28" s="63"/>
      <c r="M28" s="62"/>
      <c r="N28" s="63"/>
      <c r="O28" s="63"/>
      <c r="P28" s="63"/>
      <c r="Q28" s="63"/>
      <c r="R28" s="6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</row>
    <row r="29" spans="1:38" s="1" customFormat="1" x14ac:dyDescent="0.25">
      <c r="A29" s="53"/>
      <c r="B29" s="34" t="str">
        <f>IF(D1="NA ($/lb)", "Capital Cost Est ($)",  "Capital Cost Est (Euro)")</f>
        <v>Capital Cost Est ($)</v>
      </c>
      <c r="C29" s="111">
        <f>IF(C11="Unscrew", ((C46*C13)+C47+(C15*C13)), ((C45*C13)+(C15*C13)))</f>
        <v>138600</v>
      </c>
      <c r="D29" s="111">
        <f>IF(D11="Unscrew", ((D46*D13)+D47+(D15*D13)), ((D45*D13)+(D15*D13)))</f>
        <v>168000</v>
      </c>
      <c r="E29" s="111">
        <f>IF(E11="Unscrew", ((E46*E13)+E47+(E15*E13)), ((E45*E13)+(E15*E13)))</f>
        <v>168000</v>
      </c>
      <c r="F29" s="112">
        <f>IF(F11="Unscrew", ((F46*F13)+F47+(F15*F13)), ((F45*F13)+(F15*F13)))</f>
        <v>84000</v>
      </c>
      <c r="G29" s="53"/>
      <c r="H29" s="61"/>
      <c r="I29" s="61"/>
      <c r="J29" s="61"/>
      <c r="K29" s="61"/>
      <c r="L29" s="61"/>
      <c r="M29" s="60"/>
      <c r="N29" s="61"/>
      <c r="O29" s="61"/>
      <c r="P29" s="61"/>
      <c r="Q29" s="61"/>
      <c r="R29" s="61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</row>
    <row r="30" spans="1:38" s="1" customFormat="1" x14ac:dyDescent="0.25">
      <c r="A30" s="53"/>
      <c r="B30" s="35" t="s">
        <v>18</v>
      </c>
      <c r="C30" s="19">
        <f>(60/C12)*C13*60*C14*C21*C22</f>
        <v>6912000</v>
      </c>
      <c r="D30" s="19">
        <f>(60/D12)*D13*60*D14*D21*D22</f>
        <v>13330285.714285715</v>
      </c>
      <c r="E30" s="19">
        <f>(60/E12)*E13*60*E14*E21*E22</f>
        <v>13330285.714285715</v>
      </c>
      <c r="F30" s="36">
        <f>(60/F12)*F13*60*F14*F21*F22</f>
        <v>6665142.8571428573</v>
      </c>
      <c r="G30" s="53"/>
      <c r="H30" s="63"/>
      <c r="I30" s="63"/>
      <c r="J30" s="63"/>
      <c r="K30" s="63"/>
      <c r="L30" s="63"/>
      <c r="M30" s="62"/>
      <c r="N30" s="63"/>
      <c r="O30" s="63"/>
      <c r="P30" s="63"/>
      <c r="Q30" s="63"/>
      <c r="R30" s="6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</row>
    <row r="31" spans="1:38" s="1" customFormat="1" x14ac:dyDescent="0.25">
      <c r="A31" s="53"/>
      <c r="B31" s="37" t="s">
        <v>23</v>
      </c>
      <c r="C31" s="102">
        <f>(C17*C23)+((C28/1000)*C6*C18)</f>
        <v>6813.91795154185</v>
      </c>
      <c r="D31" s="102">
        <f>(D17*D23)+((D28/1000)*D6*D18)</f>
        <v>2936.7622165116659</v>
      </c>
      <c r="E31" s="102">
        <f>(E17*E23)+((E28/1000)*E6*E18)</f>
        <v>2835.4890683635176</v>
      </c>
      <c r="F31" s="103">
        <f>(F17*F23)+((F28/1000)*F6*F18)</f>
        <v>3240.5816609561107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</row>
    <row r="32" spans="1:38" s="1" customFormat="1" ht="5.25" customHeight="1" x14ac:dyDescent="0.25">
      <c r="A32" s="53"/>
      <c r="B32" s="53"/>
      <c r="C32" s="104"/>
      <c r="D32" s="104"/>
      <c r="E32" s="104"/>
      <c r="F32" s="104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</row>
    <row r="33" spans="1:38" s="1" customFormat="1" ht="15" customHeight="1" x14ac:dyDescent="0.25">
      <c r="A33" s="53"/>
      <c r="B33" s="79" t="s">
        <v>24</v>
      </c>
      <c r="C33" s="97"/>
      <c r="D33" s="97" t="str">
        <f>D4</f>
        <v>DT Core Gains 1:
Cycle Time, Eff, QA</v>
      </c>
      <c r="E33" s="97" t="str">
        <f>E4</f>
        <v>DT Core Gains 2:
+ Smaller Press</v>
      </c>
      <c r="F33" s="98" t="str">
        <f>F4</f>
        <v>DT Core Gains 3:
+ Less Cavities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</row>
    <row r="34" spans="1:38" s="1" customFormat="1" x14ac:dyDescent="0.25">
      <c r="A34" s="53"/>
      <c r="B34" s="80" t="str">
        <f>IF(D1="NA ($/lb)", "Annual Part Savings ($)", "Annual Part Savings (Euro)")</f>
        <v>Annual Part Savings ($)</v>
      </c>
      <c r="C34" s="81"/>
      <c r="D34" s="113">
        <f>(($C$28-D28)*D6/1000) +($C$31-D31)</f>
        <v>97916.507586881984</v>
      </c>
      <c r="E34" s="113">
        <f>(($C$28-E28)*E6/1000) +($C$31-E31)</f>
        <v>118272.41036465977</v>
      </c>
      <c r="F34" s="114">
        <f>(($C$28-F28)*F6/1000) +($C$31-F31)</f>
        <v>36848.799253548641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s="1" customFormat="1" x14ac:dyDescent="0.25">
      <c r="A35" s="53"/>
      <c r="B35" s="80" t="s">
        <v>25</v>
      </c>
      <c r="C35" s="81"/>
      <c r="D35" s="105">
        <f>D34+($C$29-D29)</f>
        <v>68516.507586881984</v>
      </c>
      <c r="E35" s="105">
        <f>E34+($C$29-E29)</f>
        <v>88872.410364659765</v>
      </c>
      <c r="F35" s="106">
        <f>F34+($C$29-F29)</f>
        <v>91448.799253548641</v>
      </c>
      <c r="G35" s="53"/>
      <c r="H35" s="63"/>
      <c r="I35" s="63"/>
      <c r="J35" s="63"/>
      <c r="K35" s="63"/>
      <c r="L35" s="63"/>
      <c r="M35" s="62"/>
      <c r="N35" s="63"/>
      <c r="O35" s="63"/>
      <c r="P35" s="63"/>
      <c r="Q35" s="63"/>
      <c r="R35" s="6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1:38" s="1" customFormat="1" x14ac:dyDescent="0.25">
      <c r="A36" s="53"/>
      <c r="B36" s="87" t="str">
        <f>IF(D1="NA ($/lb)", "ROI 5 Yr ($)", "ROI 5 Yr (Euro)")</f>
        <v>ROI 5 Yr ($)</v>
      </c>
      <c r="C36" s="88"/>
      <c r="D36" s="113">
        <f>D34*5 + ($C$29-D29)</f>
        <v>460182.53793440992</v>
      </c>
      <c r="E36" s="113">
        <f>E34*5 + ($C$29-E29)</f>
        <v>561962.0518232988</v>
      </c>
      <c r="F36" s="114">
        <f>F34*5 + ($C$29-F29)</f>
        <v>238843.9962677432</v>
      </c>
      <c r="G36" s="53"/>
      <c r="H36" s="63"/>
      <c r="I36" s="63"/>
      <c r="J36" s="63"/>
      <c r="K36" s="63"/>
      <c r="L36" s="63"/>
      <c r="M36" s="62"/>
      <c r="N36" s="63"/>
      <c r="O36" s="63"/>
      <c r="P36" s="63"/>
      <c r="Q36" s="63"/>
      <c r="R36" s="6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 s="1" customFormat="1" x14ac:dyDescent="0.25">
      <c r="A37" s="53"/>
      <c r="B37" s="82" t="s">
        <v>26</v>
      </c>
      <c r="C37" s="83"/>
      <c r="D37" s="107">
        <f>D30-$C$30</f>
        <v>6418285.7142857146</v>
      </c>
      <c r="E37" s="107">
        <f>E30-$C$30</f>
        <v>6418285.7142857146</v>
      </c>
      <c r="F37" s="108">
        <f>F30-$C$30</f>
        <v>-246857.14285714272</v>
      </c>
      <c r="G37" s="53"/>
      <c r="H37" s="63"/>
      <c r="I37" s="63"/>
      <c r="J37" s="63"/>
      <c r="K37" s="63"/>
      <c r="L37" s="63"/>
      <c r="M37" s="62"/>
      <c r="N37" s="63"/>
      <c r="O37" s="63"/>
      <c r="P37" s="63"/>
      <c r="Q37" s="63"/>
      <c r="R37" s="6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 s="1" customFormat="1" x14ac:dyDescent="0.25">
      <c r="A38" s="53"/>
      <c r="B38" s="62"/>
      <c r="C38" s="63"/>
      <c r="D38" s="63"/>
      <c r="E38" s="63"/>
      <c r="F38" s="63"/>
      <c r="G38" s="53"/>
      <c r="H38" s="63"/>
      <c r="I38" s="63"/>
      <c r="J38" s="63"/>
      <c r="K38" s="63"/>
      <c r="L38" s="63"/>
      <c r="M38" s="62"/>
      <c r="N38" s="63"/>
      <c r="O38" s="63"/>
      <c r="P38" s="63"/>
      <c r="Q38" s="63"/>
      <c r="R38" s="6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1:38" s="1" customFormat="1" x14ac:dyDescent="0.25">
      <c r="A39" s="53"/>
      <c r="B39" s="62"/>
      <c r="C39" s="63"/>
      <c r="D39" s="63"/>
      <c r="E39" s="63"/>
      <c r="F39" s="63"/>
      <c r="G39" s="53"/>
      <c r="H39" s="63"/>
      <c r="I39" s="63"/>
      <c r="J39" s="63"/>
      <c r="K39" s="63"/>
      <c r="L39" s="63"/>
      <c r="M39" s="62"/>
      <c r="N39" s="63"/>
      <c r="O39" s="63"/>
      <c r="P39" s="63"/>
      <c r="Q39" s="63"/>
      <c r="R39" s="6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1:38" s="1" customFormat="1" x14ac:dyDescent="0.25">
      <c r="A40" s="53"/>
      <c r="B40" s="62"/>
      <c r="C40" s="63"/>
      <c r="D40" s="63"/>
      <c r="E40" s="63"/>
      <c r="F40" s="63"/>
      <c r="G40" s="53"/>
      <c r="H40" s="63"/>
      <c r="I40" s="63"/>
      <c r="J40" s="63"/>
      <c r="K40" s="63"/>
      <c r="L40" s="63"/>
      <c r="M40" s="62"/>
      <c r="N40" s="63"/>
      <c r="O40" s="63"/>
      <c r="P40" s="63"/>
      <c r="Q40" s="63"/>
      <c r="R40" s="6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</row>
    <row r="41" spans="1:38" s="1" customFormat="1" x14ac:dyDescent="0.25">
      <c r="A41" s="53"/>
      <c r="B41" s="62"/>
      <c r="C41" s="63"/>
      <c r="D41" s="63"/>
      <c r="E41" s="63"/>
      <c r="F41" s="63"/>
      <c r="G41" s="53"/>
      <c r="H41" s="63"/>
      <c r="I41" s="63"/>
      <c r="J41" s="63"/>
      <c r="K41" s="63"/>
      <c r="L41" s="63"/>
      <c r="M41" s="62"/>
      <c r="N41" s="63"/>
      <c r="O41" s="63"/>
      <c r="P41" s="63"/>
      <c r="Q41" s="63"/>
      <c r="R41" s="6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</row>
    <row r="42" spans="1:38" s="1" customFormat="1" x14ac:dyDescent="0.25">
      <c r="A42" s="53"/>
      <c r="B42" s="62"/>
      <c r="C42" s="63"/>
      <c r="D42" s="63"/>
      <c r="E42" s="63"/>
      <c r="F42" s="63"/>
      <c r="G42" s="53"/>
      <c r="H42" s="63"/>
      <c r="I42" s="63"/>
      <c r="J42" s="63"/>
      <c r="K42" s="63"/>
      <c r="L42" s="63"/>
      <c r="M42" s="62"/>
      <c r="N42" s="63"/>
      <c r="O42" s="63"/>
      <c r="P42" s="63"/>
      <c r="Q42" s="63"/>
      <c r="R42" s="6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</row>
    <row r="43" spans="1:38" s="1" customFormat="1" x14ac:dyDescent="0.25">
      <c r="A43" s="53"/>
      <c r="B43" s="53"/>
      <c r="C43" s="61"/>
      <c r="D43" s="61"/>
      <c r="E43" s="61"/>
      <c r="F43" s="61"/>
      <c r="G43" s="53"/>
      <c r="H43" s="61"/>
      <c r="I43" s="61"/>
      <c r="J43" s="61"/>
      <c r="K43" s="61"/>
      <c r="L43" s="61"/>
      <c r="M43" s="53"/>
      <c r="N43" s="61"/>
      <c r="O43" s="61"/>
      <c r="P43" s="61"/>
      <c r="Q43" s="61"/>
      <c r="R43" s="61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</row>
    <row r="44" spans="1:38" s="1" customFormat="1" x14ac:dyDescent="0.25">
      <c r="A44" s="53"/>
      <c r="B44" s="38" t="s">
        <v>22</v>
      </c>
      <c r="C44" s="39"/>
      <c r="D44" s="39"/>
      <c r="E44" s="39"/>
      <c r="F44" s="40"/>
      <c r="G44" s="53"/>
      <c r="H44" s="75"/>
      <c r="I44" s="75"/>
      <c r="J44" s="75"/>
      <c r="K44" s="75"/>
      <c r="L44" s="75"/>
      <c r="M44" s="74"/>
      <c r="N44" s="75"/>
      <c r="O44" s="75"/>
      <c r="P44" s="75"/>
      <c r="Q44" s="75"/>
      <c r="R44" s="75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</row>
    <row r="45" spans="1:38" s="1" customFormat="1" x14ac:dyDescent="0.25">
      <c r="A45" s="53"/>
      <c r="B45" s="41"/>
      <c r="C45" s="13">
        <v>6500</v>
      </c>
      <c r="D45" s="13">
        <f>$C$45</f>
        <v>6500</v>
      </c>
      <c r="E45" s="13">
        <f t="shared" ref="E45:F45" si="9">$C$45</f>
        <v>6500</v>
      </c>
      <c r="F45" s="42">
        <f t="shared" si="9"/>
        <v>6500</v>
      </c>
      <c r="G45" s="53"/>
      <c r="H45" s="73"/>
      <c r="I45" s="73"/>
      <c r="J45" s="73"/>
      <c r="K45" s="73"/>
      <c r="L45" s="73"/>
      <c r="M45" s="76"/>
      <c r="N45" s="73"/>
      <c r="O45" s="73"/>
      <c r="P45" s="73"/>
      <c r="Q45" s="73"/>
      <c r="R45" s="7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</row>
    <row r="46" spans="1:38" x14ac:dyDescent="0.25">
      <c r="B46" s="41"/>
      <c r="C46" s="13">
        <v>7000</v>
      </c>
      <c r="D46" s="13">
        <f>$C$46</f>
        <v>7000</v>
      </c>
      <c r="E46" s="13">
        <f t="shared" ref="E46:F46" si="10">$C$46</f>
        <v>7000</v>
      </c>
      <c r="F46" s="42">
        <f t="shared" si="10"/>
        <v>7000</v>
      </c>
      <c r="G46" s="51"/>
      <c r="H46" s="73"/>
      <c r="I46" s="73"/>
      <c r="J46" s="73"/>
      <c r="K46" s="73"/>
      <c r="L46" s="73"/>
      <c r="M46" s="76"/>
      <c r="N46" s="73"/>
      <c r="O46" s="73"/>
      <c r="P46" s="73"/>
      <c r="Q46" s="73"/>
      <c r="R46" s="73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spans="1:38" s="3" customFormat="1" x14ac:dyDescent="0.25">
      <c r="A47" s="54"/>
      <c r="B47" s="43"/>
      <c r="C47" s="44">
        <f>5000 + 600*C13</f>
        <v>14600</v>
      </c>
      <c r="D47" s="44">
        <f>$C$47</f>
        <v>14600</v>
      </c>
      <c r="E47" s="44">
        <f t="shared" ref="E47:F47" si="11">$C$47</f>
        <v>14600</v>
      </c>
      <c r="F47" s="45">
        <f t="shared" si="11"/>
        <v>14600</v>
      </c>
      <c r="G47" s="54"/>
      <c r="H47" s="73"/>
      <c r="I47" s="73"/>
      <c r="J47" s="73"/>
      <c r="K47" s="73"/>
      <c r="L47" s="73"/>
      <c r="M47" s="77"/>
      <c r="N47" s="73"/>
      <c r="O47" s="73"/>
      <c r="P47" s="73"/>
      <c r="Q47" s="73"/>
      <c r="R47" s="73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38" x14ac:dyDescent="0.25">
      <c r="B48" s="60"/>
      <c r="C48" s="58"/>
      <c r="D48" s="58"/>
      <c r="E48" s="58"/>
      <c r="F48" s="58"/>
      <c r="G48" s="51"/>
      <c r="H48" s="70"/>
      <c r="I48" s="70"/>
      <c r="J48" s="70"/>
      <c r="K48" s="70"/>
      <c r="L48" s="70"/>
      <c r="M48" s="60"/>
      <c r="N48" s="70"/>
      <c r="O48" s="70"/>
      <c r="P48" s="70"/>
      <c r="Q48" s="70"/>
      <c r="R48" s="70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</row>
    <row r="49" spans="2:29" x14ac:dyDescent="0.25">
      <c r="B49" s="60"/>
      <c r="C49" s="64"/>
      <c r="D49" s="64"/>
      <c r="E49" s="64"/>
      <c r="F49" s="64"/>
      <c r="G49" s="51"/>
      <c r="H49" s="78"/>
      <c r="I49" s="78"/>
      <c r="J49" s="78"/>
      <c r="K49" s="78"/>
      <c r="L49" s="78"/>
      <c r="M49" s="60"/>
      <c r="N49" s="78"/>
      <c r="O49" s="78"/>
      <c r="P49" s="78"/>
      <c r="Q49" s="78"/>
      <c r="R49" s="78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</row>
    <row r="50" spans="2:29" s="55" customFormat="1" x14ac:dyDescent="0.25">
      <c r="B50" s="53"/>
      <c r="C50" s="58"/>
      <c r="D50" s="58"/>
      <c r="E50" s="58"/>
      <c r="F50" s="58"/>
      <c r="H50" s="58"/>
      <c r="I50" s="58"/>
      <c r="J50" s="58"/>
      <c r="K50" s="58"/>
      <c r="L50" s="58"/>
      <c r="M50" s="53"/>
      <c r="N50" s="58"/>
      <c r="O50" s="58"/>
      <c r="P50" s="58"/>
      <c r="Q50" s="58"/>
      <c r="R50" s="58"/>
    </row>
    <row r="51" spans="2:29" s="51" customFormat="1" x14ac:dyDescent="0.25">
      <c r="B51" s="60"/>
      <c r="C51" s="58"/>
      <c r="D51" s="58"/>
      <c r="E51" s="58"/>
      <c r="F51" s="58"/>
      <c r="H51" s="58"/>
      <c r="I51" s="58"/>
      <c r="J51" s="58"/>
      <c r="K51" s="58"/>
      <c r="L51" s="58"/>
      <c r="M51" s="60"/>
      <c r="N51" s="58"/>
      <c r="O51" s="58"/>
      <c r="P51" s="58"/>
      <c r="Q51" s="58"/>
      <c r="R51" s="58"/>
    </row>
    <row r="52" spans="2:29" s="51" customFormat="1" x14ac:dyDescent="0.25">
      <c r="B52" s="60"/>
      <c r="C52" s="58"/>
      <c r="D52" s="58"/>
      <c r="E52" s="58"/>
      <c r="F52" s="58"/>
      <c r="H52" s="58"/>
      <c r="I52" s="58"/>
      <c r="J52" s="58"/>
      <c r="K52" s="58"/>
      <c r="L52" s="58"/>
      <c r="M52" s="60"/>
      <c r="N52" s="58"/>
      <c r="O52" s="58"/>
      <c r="P52" s="58"/>
      <c r="Q52" s="58"/>
      <c r="R52" s="58"/>
    </row>
    <row r="53" spans="2:29" s="51" customFormat="1" x14ac:dyDescent="0.25">
      <c r="B53" s="60"/>
      <c r="C53" s="59"/>
      <c r="D53" s="59"/>
      <c r="E53" s="59"/>
      <c r="F53" s="59"/>
      <c r="H53" s="59"/>
      <c r="I53" s="59"/>
      <c r="J53" s="59"/>
      <c r="K53" s="59"/>
      <c r="L53" s="59"/>
      <c r="M53" s="60"/>
      <c r="N53" s="59"/>
      <c r="O53" s="59"/>
      <c r="P53" s="59"/>
      <c r="Q53" s="59"/>
      <c r="R53" s="59"/>
    </row>
    <row r="54" spans="2:29" s="53" customFormat="1" x14ac:dyDescent="0.25">
      <c r="B54" s="54"/>
      <c r="C54" s="65"/>
      <c r="D54" s="65"/>
      <c r="E54" s="65"/>
      <c r="F54" s="65"/>
      <c r="H54" s="65"/>
      <c r="I54" s="65"/>
      <c r="J54" s="65"/>
      <c r="K54" s="65"/>
      <c r="L54" s="65"/>
      <c r="M54" s="54"/>
      <c r="N54" s="65"/>
      <c r="O54" s="65"/>
      <c r="P54" s="65"/>
      <c r="Q54" s="65"/>
      <c r="R54" s="65"/>
    </row>
    <row r="55" spans="2:29" s="54" customFormat="1" ht="21.6" customHeight="1" x14ac:dyDescent="0.25">
      <c r="B55" s="56"/>
      <c r="C55" s="66"/>
      <c r="D55" s="66"/>
      <c r="E55" s="66"/>
      <c r="F55" s="66"/>
      <c r="H55" s="66"/>
      <c r="I55" s="66"/>
      <c r="J55" s="66"/>
      <c r="K55" s="66"/>
      <c r="L55" s="66"/>
      <c r="M55" s="56"/>
      <c r="N55" s="66"/>
      <c r="O55" s="66"/>
      <c r="P55" s="66"/>
      <c r="Q55" s="66"/>
      <c r="R55" s="66"/>
    </row>
    <row r="56" spans="2:29" s="56" customFormat="1" x14ac:dyDescent="0.25">
      <c r="C56" s="66"/>
      <c r="D56" s="66"/>
      <c r="E56" s="66"/>
      <c r="F56" s="66"/>
      <c r="H56" s="66"/>
      <c r="I56" s="66"/>
      <c r="J56" s="66"/>
      <c r="K56" s="66"/>
      <c r="L56" s="66"/>
      <c r="N56" s="66"/>
      <c r="O56" s="66"/>
      <c r="P56" s="66"/>
      <c r="Q56" s="66"/>
      <c r="R56" s="66"/>
    </row>
    <row r="57" spans="2:29" s="56" customFormat="1" x14ac:dyDescent="0.25">
      <c r="C57" s="66"/>
      <c r="D57" s="66"/>
      <c r="E57" s="66"/>
      <c r="F57" s="66"/>
      <c r="H57" s="66"/>
      <c r="I57" s="66"/>
      <c r="J57" s="66"/>
      <c r="K57" s="66"/>
      <c r="L57" s="66"/>
      <c r="N57" s="66"/>
      <c r="O57" s="66"/>
      <c r="P57" s="66"/>
      <c r="Q57" s="66"/>
      <c r="R57" s="66"/>
    </row>
    <row r="58" spans="2:29" s="56" customFormat="1" x14ac:dyDescent="0.25">
      <c r="C58" s="66"/>
      <c r="D58" s="66"/>
      <c r="E58" s="66"/>
      <c r="F58" s="66"/>
      <c r="H58" s="66"/>
      <c r="I58" s="66"/>
      <c r="J58" s="66"/>
      <c r="K58" s="66"/>
      <c r="L58" s="66"/>
      <c r="N58" s="66"/>
      <c r="O58" s="66"/>
      <c r="P58" s="66"/>
      <c r="Q58" s="66"/>
      <c r="R58" s="66"/>
    </row>
    <row r="59" spans="2:29" s="56" customFormat="1" x14ac:dyDescent="0.25">
      <c r="C59" s="66"/>
      <c r="D59" s="66"/>
      <c r="E59" s="66"/>
      <c r="F59" s="66"/>
      <c r="H59" s="66"/>
      <c r="I59" s="66"/>
      <c r="J59" s="66"/>
      <c r="K59" s="66"/>
      <c r="L59" s="66"/>
      <c r="N59" s="66"/>
      <c r="O59" s="66"/>
      <c r="P59" s="66"/>
      <c r="Q59" s="66"/>
      <c r="R59" s="66"/>
    </row>
    <row r="60" spans="2:29" s="56" customFormat="1" x14ac:dyDescent="0.25">
      <c r="B60" s="54"/>
      <c r="C60" s="65"/>
      <c r="D60" s="65"/>
      <c r="E60" s="65"/>
      <c r="F60" s="65"/>
      <c r="H60" s="65"/>
      <c r="I60" s="65"/>
      <c r="J60" s="65"/>
      <c r="K60" s="65"/>
      <c r="L60" s="65"/>
      <c r="M60" s="54"/>
      <c r="N60" s="65"/>
      <c r="O60" s="65"/>
      <c r="P60" s="65"/>
      <c r="Q60" s="65"/>
      <c r="R60" s="65"/>
    </row>
    <row r="61" spans="2:29" s="54" customFormat="1" ht="21.75" customHeight="1" x14ac:dyDescent="0.25">
      <c r="B61" s="53"/>
      <c r="C61" s="58"/>
      <c r="D61" s="58"/>
      <c r="E61" s="58"/>
      <c r="F61" s="58"/>
      <c r="H61" s="58"/>
      <c r="I61" s="58"/>
      <c r="J61" s="58"/>
      <c r="K61" s="58"/>
      <c r="L61" s="58"/>
      <c r="M61" s="53"/>
      <c r="N61" s="58"/>
      <c r="O61" s="58"/>
      <c r="P61" s="58"/>
      <c r="Q61" s="58"/>
      <c r="R61" s="58"/>
    </row>
    <row r="62" spans="2:29" s="51" customFormat="1" x14ac:dyDescent="0.25">
      <c r="B62" s="53"/>
      <c r="C62" s="58"/>
      <c r="D62" s="58"/>
      <c r="E62" s="58"/>
      <c r="F62" s="58"/>
      <c r="H62" s="58"/>
      <c r="I62" s="58"/>
      <c r="J62" s="58"/>
      <c r="K62" s="58"/>
      <c r="L62" s="58"/>
      <c r="M62" s="53"/>
      <c r="N62" s="58"/>
      <c r="O62" s="58"/>
      <c r="P62" s="58"/>
      <c r="Q62" s="58"/>
      <c r="R62" s="58"/>
    </row>
    <row r="63" spans="2:29" s="51" customFormat="1" x14ac:dyDescent="0.25">
      <c r="B63" s="53"/>
      <c r="C63" s="58"/>
      <c r="D63" s="58"/>
      <c r="E63" s="58"/>
      <c r="F63" s="58"/>
      <c r="H63" s="58"/>
      <c r="I63" s="58"/>
      <c r="J63" s="58"/>
      <c r="K63" s="58"/>
      <c r="L63" s="58"/>
      <c r="M63" s="53"/>
      <c r="N63" s="58"/>
      <c r="O63" s="58"/>
      <c r="P63" s="58"/>
      <c r="Q63" s="58"/>
      <c r="R63" s="58"/>
    </row>
    <row r="64" spans="2:29" s="51" customFormat="1" x14ac:dyDescent="0.25">
      <c r="B64" s="53"/>
      <c r="C64" s="58"/>
      <c r="D64" s="58"/>
      <c r="E64" s="58"/>
      <c r="F64" s="58"/>
      <c r="H64" s="58"/>
      <c r="I64" s="58"/>
      <c r="J64" s="58"/>
      <c r="K64" s="58"/>
      <c r="L64" s="58"/>
      <c r="M64" s="53"/>
      <c r="N64" s="58"/>
      <c r="O64" s="58"/>
      <c r="P64" s="58"/>
      <c r="Q64" s="58"/>
      <c r="R64" s="58"/>
    </row>
    <row r="65" spans="1:38" s="51" customFormat="1" x14ac:dyDescent="0.25">
      <c r="B65" s="53"/>
      <c r="C65" s="58"/>
      <c r="D65" s="58"/>
      <c r="E65" s="58"/>
      <c r="F65" s="58"/>
      <c r="H65" s="58"/>
      <c r="I65" s="58"/>
      <c r="J65" s="58"/>
      <c r="K65" s="58"/>
      <c r="L65" s="58"/>
      <c r="M65" s="53"/>
      <c r="N65" s="58"/>
      <c r="O65" s="58"/>
      <c r="P65" s="58"/>
      <c r="Q65" s="58"/>
      <c r="R65" s="58"/>
    </row>
    <row r="66" spans="1:38" s="51" customFormat="1" x14ac:dyDescent="0.25">
      <c r="B66" s="53"/>
      <c r="C66" s="58"/>
      <c r="D66" s="58"/>
      <c r="E66" s="58"/>
      <c r="F66" s="58"/>
      <c r="H66" s="58"/>
      <c r="I66" s="58"/>
      <c r="J66" s="58"/>
      <c r="K66" s="58"/>
      <c r="L66" s="58"/>
      <c r="M66" s="53"/>
      <c r="N66" s="58"/>
      <c r="O66" s="58"/>
      <c r="P66" s="58"/>
      <c r="Q66" s="58"/>
      <c r="R66" s="58"/>
    </row>
    <row r="67" spans="1:38" s="51" customFormat="1" x14ac:dyDescent="0.25">
      <c r="B67" s="53"/>
      <c r="C67" s="58"/>
      <c r="D67" s="58"/>
      <c r="E67" s="58"/>
      <c r="F67" s="58"/>
      <c r="H67" s="58"/>
      <c r="I67" s="58"/>
      <c r="J67" s="58"/>
      <c r="K67" s="58"/>
      <c r="L67" s="58"/>
      <c r="M67" s="53"/>
      <c r="N67" s="58"/>
      <c r="O67" s="58"/>
      <c r="P67" s="58"/>
      <c r="Q67" s="58"/>
      <c r="R67" s="58"/>
    </row>
    <row r="69" spans="1:38" x14ac:dyDescent="0.25">
      <c r="B69" s="2"/>
      <c r="C69" s="7"/>
      <c r="D69" s="7"/>
      <c r="E69" s="7"/>
      <c r="F69" s="7"/>
      <c r="H69" s="7"/>
      <c r="I69" s="7"/>
      <c r="J69" s="7"/>
      <c r="K69" s="7"/>
      <c r="L69" s="7"/>
      <c r="M69" s="2"/>
      <c r="N69" s="7"/>
      <c r="O69" s="7"/>
      <c r="P69" s="7"/>
      <c r="Q69" s="7"/>
      <c r="R69" s="7"/>
    </row>
    <row r="70" spans="1:38" x14ac:dyDescent="0.25">
      <c r="B70" s="3"/>
      <c r="C70" s="11"/>
      <c r="D70" s="11"/>
      <c r="E70" s="11"/>
      <c r="F70" s="11"/>
      <c r="H70" s="11"/>
      <c r="I70" s="11"/>
      <c r="J70" s="11"/>
      <c r="K70" s="11"/>
      <c r="L70" s="11"/>
      <c r="M70" s="3"/>
      <c r="N70" s="11"/>
      <c r="O70" s="11"/>
      <c r="P70" s="11"/>
      <c r="Q70" s="11"/>
      <c r="R70" s="11"/>
    </row>
    <row r="71" spans="1:38" s="3" customFormat="1" ht="21.75" customHeight="1" x14ac:dyDescent="0.25">
      <c r="A71" s="54"/>
      <c r="B71" s="1"/>
      <c r="C71" s="4"/>
      <c r="D71" s="4"/>
      <c r="E71" s="4"/>
      <c r="F71" s="4"/>
      <c r="H71" s="4"/>
      <c r="I71" s="4"/>
      <c r="J71" s="4"/>
      <c r="K71" s="4"/>
      <c r="L71" s="4"/>
      <c r="M71" s="1"/>
      <c r="N71" s="4"/>
      <c r="O71" s="4"/>
      <c r="P71" s="4"/>
      <c r="Q71" s="4"/>
      <c r="R71" s="4"/>
      <c r="AD71" s="54"/>
      <c r="AE71" s="54"/>
      <c r="AF71" s="54"/>
      <c r="AG71" s="54"/>
      <c r="AH71" s="54"/>
      <c r="AI71" s="54"/>
      <c r="AJ71" s="54"/>
      <c r="AK71" s="54"/>
      <c r="AL71" s="54"/>
    </row>
    <row r="75" spans="1:38" x14ac:dyDescent="0.25">
      <c r="B75" s="3"/>
      <c r="C75" s="11"/>
      <c r="D75" s="11"/>
      <c r="E75" s="11"/>
      <c r="F75" s="11"/>
      <c r="H75" s="11"/>
      <c r="I75" s="11"/>
      <c r="J75" s="11"/>
      <c r="K75" s="11"/>
      <c r="L75" s="11"/>
      <c r="M75" s="3"/>
      <c r="N75" s="11"/>
      <c r="O75" s="11"/>
      <c r="P75" s="11"/>
      <c r="Q75" s="11"/>
      <c r="R75" s="11"/>
    </row>
    <row r="76" spans="1:38" s="3" customFormat="1" ht="21.75" customHeight="1" x14ac:dyDescent="0.25">
      <c r="A76" s="54"/>
      <c r="B76" s="1"/>
      <c r="C76" s="4"/>
      <c r="D76" s="4"/>
      <c r="E76" s="4"/>
      <c r="F76" s="4"/>
      <c r="H76" s="4"/>
      <c r="I76" s="4"/>
      <c r="J76" s="4"/>
      <c r="K76" s="4"/>
      <c r="L76" s="4"/>
      <c r="M76" s="1"/>
      <c r="N76" s="4"/>
      <c r="O76" s="4"/>
      <c r="P76" s="4"/>
      <c r="Q76" s="4"/>
      <c r="R76" s="4"/>
      <c r="AD76" s="54"/>
      <c r="AE76" s="54"/>
      <c r="AF76" s="54"/>
      <c r="AG76" s="54"/>
      <c r="AH76" s="54"/>
      <c r="AI76" s="54"/>
      <c r="AJ76" s="54"/>
      <c r="AK76" s="54"/>
      <c r="AL76" s="54"/>
    </row>
    <row r="84" spans="1:38" x14ac:dyDescent="0.25">
      <c r="B84" s="3"/>
      <c r="C84" s="11"/>
      <c r="D84" s="11"/>
      <c r="E84" s="11"/>
      <c r="F84" s="11"/>
      <c r="H84" s="11"/>
      <c r="I84" s="11"/>
      <c r="J84" s="11"/>
      <c r="K84" s="11"/>
      <c r="L84" s="11"/>
      <c r="M84" s="3"/>
      <c r="N84" s="11"/>
      <c r="O84" s="11"/>
      <c r="P84" s="11"/>
      <c r="Q84" s="11"/>
      <c r="R84" s="11"/>
    </row>
    <row r="85" spans="1:38" s="3" customFormat="1" ht="21.75" customHeight="1" x14ac:dyDescent="0.25">
      <c r="A85" s="54"/>
      <c r="B85" s="1"/>
      <c r="C85" s="4"/>
      <c r="D85" s="4"/>
      <c r="E85" s="4"/>
      <c r="F85" s="4"/>
      <c r="H85" s="4"/>
      <c r="I85" s="4"/>
      <c r="J85" s="4"/>
      <c r="K85" s="4"/>
      <c r="L85" s="4"/>
      <c r="M85" s="1"/>
      <c r="N85" s="4"/>
      <c r="O85" s="4"/>
      <c r="P85" s="4"/>
      <c r="Q85" s="4"/>
      <c r="R85" s="4"/>
      <c r="AD85" s="54"/>
      <c r="AE85" s="54"/>
      <c r="AF85" s="54"/>
      <c r="AG85" s="54"/>
      <c r="AH85" s="54"/>
      <c r="AI85" s="54"/>
      <c r="AJ85" s="54"/>
      <c r="AK85" s="54"/>
      <c r="AL85" s="54"/>
    </row>
    <row r="93" spans="1:38" x14ac:dyDescent="0.25">
      <c r="C93" s="8"/>
    </row>
    <row r="97" spans="2:13" x14ac:dyDescent="0.25">
      <c r="B97" s="2"/>
      <c r="M97" s="2"/>
    </row>
  </sheetData>
  <conditionalFormatting sqref="C15:F15 C31:F31 D34:F37 C23:F23 C28:F29">
    <cfRule type="expression" dxfId="1" priority="7">
      <formula>$D$1="NA ($/lb)"</formula>
    </cfRule>
  </conditionalFormatting>
  <conditionalFormatting sqref="C15:F15 C31:F31 D34:F37 C23:F23 C28:F29">
    <cfRule type="expression" dxfId="0" priority="6">
      <formula>$D$1="EU (Euro/kg)"</formula>
    </cfRule>
  </conditionalFormatting>
  <dataValidations count="2">
    <dataValidation type="list" allowBlank="1" showInputMessage="1" showErrorMessage="1" sqref="C11:F11">
      <formula1>"Unscrew, DT Core"</formula1>
    </dataValidation>
    <dataValidation type="list" allowBlank="1" showInputMessage="1" showErrorMessage="1" sqref="D1">
      <formula1>"NA ($/lb), EU (Euro/kg)"</formula1>
    </dataValidation>
  </dataValidations>
  <pageMargins left="0.7" right="0.7" top="0.75" bottom="0.75" header="0.3" footer="0.3"/>
  <pageSetup orientation="portrait" r:id="rId1"/>
  <ignoredErrors>
    <ignoredError sqref="D47 E13:F13 E16:F16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Tammy Alongi</cp:lastModifiedBy>
  <dcterms:created xsi:type="dcterms:W3CDTF">2011-08-27T01:00:42Z</dcterms:created>
  <dcterms:modified xsi:type="dcterms:W3CDTF">2014-07-21T19:13:47Z</dcterms:modified>
</cp:coreProperties>
</file>